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6C97E9B-A2F6-4825-A3A7-5CDF8C14461A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Расчет " sheetId="5" r:id="rId1"/>
  </sheets>
  <definedNames>
    <definedName name="_xlnm.Print_Area" localSheetId="0">'Расчет '!$A$1:$O$32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5" l="1"/>
  <c r="I20" i="5"/>
  <c r="I19" i="5" l="1"/>
  <c r="I18" i="5"/>
  <c r="I17" i="5"/>
  <c r="K17" i="5" l="1"/>
  <c r="L17" i="5" s="1"/>
  <c r="M17" i="5"/>
  <c r="O17" i="5" s="1"/>
  <c r="N17" i="5" l="1"/>
  <c r="I15" i="5" l="1"/>
  <c r="I14" i="5"/>
  <c r="J13" i="5"/>
  <c r="I13" i="5"/>
  <c r="K13" i="5" l="1"/>
  <c r="N13" i="5" s="1"/>
  <c r="N21" i="5" l="1"/>
  <c r="L13" i="5"/>
  <c r="M13" i="5" s="1"/>
  <c r="O13" i="5" s="1"/>
  <c r="O21" i="5" l="1"/>
</calcChain>
</file>

<file path=xl/sharedStrings.xml><?xml version="1.0" encoding="utf-8"?>
<sst xmlns="http://schemas.openxmlformats.org/spreadsheetml/2006/main" count="31" uniqueCount="27">
  <si>
    <t>№ п.п.</t>
  </si>
  <si>
    <t>№  скважины</t>
  </si>
  <si>
    <t>от</t>
  </si>
  <si>
    <t>до</t>
  </si>
  <si>
    <t>Месторождение</t>
  </si>
  <si>
    <t>направление</t>
  </si>
  <si>
    <t>кондуктор</t>
  </si>
  <si>
    <t>экспл. колонна</t>
  </si>
  <si>
    <t>№  кустовой площадки</t>
  </si>
  <si>
    <t>к Техническому заданию на выполнение услуг по сбору, транспортировки и утилизации отходов бурения на месторождениях, обслуживаемых АО «Белкамнефть» имени А.А.Волкова.</t>
  </si>
  <si>
    <t>Интервал берения, м</t>
  </si>
  <si>
    <t>ИТОГО БШ</t>
  </si>
  <si>
    <t>ИТОГО ОБР</t>
  </si>
  <si>
    <r>
      <t>K</t>
    </r>
    <r>
      <rPr>
        <b/>
        <vertAlign val="subscript"/>
        <sz val="8"/>
        <color theme="1"/>
        <rFont val="Times New Roman"/>
        <family val="1"/>
        <charset val="204"/>
      </rPr>
      <t>К</t>
    </r>
  </si>
  <si>
    <r>
      <t>V</t>
    </r>
    <r>
      <rPr>
        <b/>
        <vertAlign val="subscript"/>
        <sz val="8"/>
        <color theme="1"/>
        <rFont val="Times New Roman"/>
        <family val="1"/>
        <charset val="204"/>
      </rPr>
      <t>выбуре.пор.</t>
    </r>
    <r>
      <rPr>
        <b/>
        <sz val="8"/>
        <color theme="1"/>
        <rFont val="Times New Roman"/>
        <family val="1"/>
        <charset val="204"/>
      </rPr>
      <t>, м3</t>
    </r>
  </si>
  <si>
    <r>
      <t>V</t>
    </r>
    <r>
      <rPr>
        <b/>
        <vertAlign val="subscript"/>
        <sz val="8"/>
        <color theme="1"/>
        <rFont val="Times New Roman"/>
        <family val="1"/>
        <charset val="204"/>
      </rPr>
      <t>ПУЛЬПА.</t>
    </r>
    <r>
      <rPr>
        <b/>
        <sz val="8"/>
        <color theme="1"/>
        <rFont val="Times New Roman"/>
        <family val="1"/>
        <charset val="204"/>
      </rPr>
      <t>, м</t>
    </r>
    <r>
      <rPr>
        <b/>
        <vertAlign val="superscript"/>
        <sz val="8"/>
        <color theme="1"/>
        <rFont val="Times New Roman"/>
        <family val="1"/>
        <charset val="204"/>
      </rPr>
      <t>3</t>
    </r>
  </si>
  <si>
    <r>
      <t>V</t>
    </r>
    <r>
      <rPr>
        <b/>
        <vertAlign val="subscript"/>
        <sz val="8"/>
        <color theme="1"/>
        <rFont val="Times New Roman"/>
        <family val="1"/>
        <charset val="204"/>
      </rPr>
      <t>шлама</t>
    </r>
    <r>
      <rPr>
        <b/>
        <sz val="8"/>
        <color theme="1"/>
        <rFont val="Times New Roman"/>
        <family val="1"/>
        <charset val="204"/>
      </rPr>
      <t>, м</t>
    </r>
    <r>
      <rPr>
        <b/>
        <vertAlign val="superscript"/>
        <sz val="8"/>
        <color theme="1"/>
        <rFont val="Times New Roman"/>
        <family val="1"/>
        <charset val="204"/>
      </rPr>
      <t>3</t>
    </r>
  </si>
  <si>
    <r>
      <t>V</t>
    </r>
    <r>
      <rPr>
        <b/>
        <vertAlign val="subscript"/>
        <sz val="8"/>
        <color theme="1"/>
        <rFont val="Times New Roman"/>
        <family val="1"/>
        <charset val="204"/>
      </rPr>
      <t>ОБР</t>
    </r>
    <r>
      <rPr>
        <b/>
        <sz val="8"/>
        <color theme="1"/>
        <rFont val="Times New Roman"/>
        <family val="1"/>
        <charset val="204"/>
      </rPr>
      <t>, м</t>
    </r>
    <r>
      <rPr>
        <b/>
        <vertAlign val="superscript"/>
        <sz val="8"/>
        <color theme="1"/>
        <rFont val="Times New Roman"/>
        <family val="1"/>
        <charset val="204"/>
      </rPr>
      <t>3</t>
    </r>
  </si>
  <si>
    <r>
      <t>V</t>
    </r>
    <r>
      <rPr>
        <b/>
        <vertAlign val="subscript"/>
        <sz val="8"/>
        <color theme="1"/>
        <rFont val="Times New Roman"/>
        <family val="1"/>
        <charset val="204"/>
      </rPr>
      <t>БСВ</t>
    </r>
    <r>
      <rPr>
        <b/>
        <sz val="8"/>
        <color theme="1"/>
        <rFont val="Times New Roman"/>
        <family val="1"/>
        <charset val="204"/>
      </rPr>
      <t>, м</t>
    </r>
    <r>
      <rPr>
        <b/>
        <vertAlign val="superscript"/>
        <sz val="8"/>
        <color theme="1"/>
        <rFont val="Times New Roman"/>
        <family val="1"/>
        <charset val="204"/>
      </rPr>
      <t>3</t>
    </r>
  </si>
  <si>
    <t xml:space="preserve">Приложение </t>
  </si>
  <si>
    <t xml:space="preserve">Патраковское </t>
  </si>
  <si>
    <t>Начальник ОБ УСС</t>
  </si>
  <si>
    <t>Расчет объема отходов бурения на 2024 год</t>
  </si>
  <si>
    <t>98Г</t>
  </si>
  <si>
    <t xml:space="preserve">хвостовик </t>
  </si>
  <si>
    <t>И.О. Большаков</t>
  </si>
  <si>
    <t>Приложение 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</si>
</sst>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\ &quot;₽&quot;"/>
    <numFmt numFmtId="166" formatCode="0.000"/>
    <numFmt numFmtId="167" formatCode="#,##0.000"/>
    <numFmt numFmtId="168" formatCode="#,##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vertAlign val="subscript"/>
      <sz val="8"/>
      <color theme="1"/>
      <name val="Times New Roman"/>
      <family val="1"/>
      <charset val="204"/>
    </font>
    <font>
      <b/>
      <vertAlign val="superscript"/>
      <sz val="8"/>
      <color theme="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/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left" vertical="top" wrapText="1"/>
    </xf>
    <xf numFmtId="0" fontId="7" fillId="0" borderId="0" xfId="0" applyFont="1"/>
    <xf numFmtId="0" fontId="8" fillId="0" borderId="0" xfId="0" applyFont="1"/>
    <xf numFmtId="0" fontId="8" fillId="0" borderId="6" xfId="0" applyFont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164" fontId="8" fillId="0" borderId="15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64" fontId="8" fillId="0" borderId="13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164" fontId="8" fillId="0" borderId="14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" fillId="0" borderId="0" xfId="0" applyNumberFormat="1" applyFont="1"/>
    <xf numFmtId="16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167" fontId="2" fillId="0" borderId="0" xfId="0" applyNumberFormat="1" applyFont="1" applyFill="1"/>
    <xf numFmtId="0" fontId="1" fillId="0" borderId="0" xfId="0" applyFont="1" applyBorder="1"/>
    <xf numFmtId="168" fontId="3" fillId="0" borderId="0" xfId="0" applyNumberFormat="1" applyFont="1" applyBorder="1"/>
    <xf numFmtId="0" fontId="1" fillId="0" borderId="0" xfId="0" applyFont="1" applyBorder="1" applyAlignment="1">
      <alignment horizontal="center"/>
    </xf>
    <xf numFmtId="167" fontId="2" fillId="0" borderId="0" xfId="0" applyNumberFormat="1" applyFont="1" applyBorder="1" applyAlignment="1">
      <alignment vertical="center"/>
    </xf>
    <xf numFmtId="167" fontId="2" fillId="0" borderId="41" xfId="0" applyNumberFormat="1" applyFont="1" applyBorder="1" applyAlignment="1">
      <alignment horizontal="center" vertical="center"/>
    </xf>
    <xf numFmtId="167" fontId="2" fillId="0" borderId="42" xfId="0" applyNumberFormat="1" applyFont="1" applyBorder="1" applyAlignment="1">
      <alignment horizontal="center" vertical="center"/>
    </xf>
    <xf numFmtId="166" fontId="8" fillId="0" borderId="43" xfId="0" applyNumberFormat="1" applyFont="1" applyBorder="1" applyAlignment="1">
      <alignment vertical="center"/>
    </xf>
    <xf numFmtId="166" fontId="8" fillId="0" borderId="0" xfId="0" applyNumberFormat="1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left" vertical="top" wrapText="1"/>
    </xf>
    <xf numFmtId="165" fontId="3" fillId="0" borderId="0" xfId="0" applyNumberFormat="1" applyFont="1" applyBorder="1"/>
    <xf numFmtId="0" fontId="3" fillId="0" borderId="0" xfId="0" applyFont="1" applyBorder="1"/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/>
    </xf>
    <xf numFmtId="166" fontId="2" fillId="0" borderId="4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/>
    </xf>
    <xf numFmtId="166" fontId="2" fillId="0" borderId="36" xfId="0" applyNumberFormat="1" applyFont="1" applyFill="1" applyBorder="1" applyAlignment="1">
      <alignment horizontal="center" vertical="center"/>
    </xf>
    <xf numFmtId="166" fontId="2" fillId="0" borderId="38" xfId="0" applyNumberFormat="1" applyFont="1" applyFill="1" applyBorder="1" applyAlignment="1">
      <alignment horizontal="center" vertical="center"/>
    </xf>
    <xf numFmtId="166" fontId="2" fillId="0" borderId="34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center"/>
    </xf>
    <xf numFmtId="166" fontId="8" fillId="0" borderId="4" xfId="0" applyNumberFormat="1" applyFont="1" applyFill="1" applyBorder="1" applyAlignment="1">
      <alignment horizontal="center" vertical="center"/>
    </xf>
    <xf numFmtId="166" fontId="8" fillId="0" borderId="3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Alignment="1"/>
    <xf numFmtId="0" fontId="9" fillId="0" borderId="0" xfId="0" applyFont="1" applyFill="1" applyAlignment="1"/>
    <xf numFmtId="164" fontId="1" fillId="0" borderId="0" xfId="0" applyNumberFormat="1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2"/>
  <sheetViews>
    <sheetView tabSelected="1" view="pageBreakPreview" topLeftCell="A8" zoomScale="90" zoomScaleNormal="90" zoomScaleSheetLayoutView="90" workbookViewId="0">
      <pane xSplit="4" ySplit="5" topLeftCell="E13" activePane="bottomRight" state="frozen"/>
      <selection activeCell="A8" sqref="A8"/>
      <selection pane="topRight" activeCell="E8" sqref="E8"/>
      <selection pane="bottomLeft" activeCell="A12" sqref="A12"/>
      <selection pane="bottomRight" activeCell="N8" sqref="N8:O8"/>
    </sheetView>
  </sheetViews>
  <sheetFormatPr defaultColWidth="9.1796875" defaultRowHeight="14.5" x14ac:dyDescent="0.35"/>
  <cols>
    <col min="1" max="1" width="7" style="1" bestFit="1" customWidth="1"/>
    <col min="2" max="3" width="13.1796875" style="1" bestFit="1" customWidth="1"/>
    <col min="4" max="4" width="17.26953125" style="1" customWidth="1"/>
    <col min="5" max="5" width="15.1796875" style="1" customWidth="1"/>
    <col min="6" max="9" width="6.7265625" style="1" customWidth="1"/>
    <col min="10" max="10" width="7.453125" customWidth="1"/>
    <col min="11" max="11" width="9.7265625" style="1" customWidth="1"/>
    <col min="12" max="12" width="10.1796875" style="1" customWidth="1"/>
    <col min="13" max="13" width="8.81640625" style="1" customWidth="1"/>
    <col min="14" max="14" width="16" style="5" bestFit="1" customWidth="1"/>
    <col min="15" max="15" width="14" style="5" customWidth="1"/>
    <col min="16" max="16" width="18.1796875" style="1" customWidth="1"/>
    <col min="17" max="17" width="16.81640625" style="1" customWidth="1"/>
    <col min="18" max="18" width="14.26953125" style="1" customWidth="1"/>
    <col min="19" max="19" width="16.7265625" style="1" customWidth="1"/>
    <col min="20" max="16384" width="9.1796875" style="1"/>
  </cols>
  <sheetData>
    <row r="1" spans="1:19" x14ac:dyDescent="0.35">
      <c r="K1" s="71" t="s">
        <v>19</v>
      </c>
      <c r="L1" s="71"/>
      <c r="M1" s="71"/>
      <c r="N1" s="71"/>
      <c r="O1" s="71"/>
    </row>
    <row r="2" spans="1:19" ht="12.75" customHeight="1" x14ac:dyDescent="0.35">
      <c r="K2" s="72" t="s">
        <v>9</v>
      </c>
      <c r="L2" s="72"/>
      <c r="M2" s="72"/>
      <c r="N2" s="72"/>
      <c r="O2" s="72"/>
    </row>
    <row r="3" spans="1:19" x14ac:dyDescent="0.35">
      <c r="K3" s="72"/>
      <c r="L3" s="72"/>
      <c r="M3" s="72"/>
      <c r="N3" s="72"/>
      <c r="O3" s="72"/>
    </row>
    <row r="4" spans="1:19" x14ac:dyDescent="0.35">
      <c r="K4" s="72"/>
      <c r="L4" s="72"/>
      <c r="M4" s="72"/>
      <c r="N4" s="72"/>
      <c r="O4" s="72"/>
    </row>
    <row r="5" spans="1:19" x14ac:dyDescent="0.35">
      <c r="K5" s="72"/>
      <c r="L5" s="72"/>
      <c r="M5" s="72"/>
      <c r="N5" s="72"/>
      <c r="O5" s="72"/>
    </row>
    <row r="6" spans="1:19" x14ac:dyDescent="0.35">
      <c r="K6" s="72"/>
      <c r="L6" s="72"/>
      <c r="M6" s="72"/>
      <c r="N6" s="72"/>
      <c r="O6" s="72"/>
    </row>
    <row r="7" spans="1:19" ht="13" x14ac:dyDescent="0.3">
      <c r="J7" s="9"/>
      <c r="K7" s="9"/>
      <c r="L7" s="9"/>
      <c r="M7" s="9"/>
      <c r="N7" s="4"/>
      <c r="O7" s="4"/>
    </row>
    <row r="8" spans="1:19" ht="16.5" x14ac:dyDescent="0.3">
      <c r="J8" s="48"/>
      <c r="K8" s="48"/>
      <c r="L8" s="48"/>
      <c r="M8" s="48"/>
      <c r="N8" s="91" t="s">
        <v>26</v>
      </c>
      <c r="O8" s="92"/>
    </row>
    <row r="9" spans="1:19" s="2" customFormat="1" ht="15" x14ac:dyDescent="0.3">
      <c r="A9" s="73" t="s">
        <v>22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</row>
    <row r="10" spans="1:19" ht="15" thickBot="1" x14ac:dyDescent="0.4">
      <c r="P10" s="38"/>
      <c r="Q10" s="38"/>
    </row>
    <row r="11" spans="1:19" ht="22.5" customHeight="1" x14ac:dyDescent="0.3">
      <c r="A11" s="74" t="s">
        <v>0</v>
      </c>
      <c r="B11" s="76" t="s">
        <v>1</v>
      </c>
      <c r="C11" s="76" t="s">
        <v>8</v>
      </c>
      <c r="D11" s="78" t="s">
        <v>4</v>
      </c>
      <c r="E11" s="80" t="s">
        <v>10</v>
      </c>
      <c r="F11" s="78"/>
      <c r="G11" s="81"/>
      <c r="H11" s="82" t="s">
        <v>13</v>
      </c>
      <c r="I11" s="84" t="s">
        <v>14</v>
      </c>
      <c r="J11" s="76" t="s">
        <v>15</v>
      </c>
      <c r="K11" s="84" t="s">
        <v>16</v>
      </c>
      <c r="L11" s="84" t="s">
        <v>17</v>
      </c>
      <c r="M11" s="84" t="s">
        <v>18</v>
      </c>
      <c r="N11" s="84" t="s">
        <v>11</v>
      </c>
      <c r="O11" s="86" t="s">
        <v>12</v>
      </c>
      <c r="P11" s="39"/>
      <c r="Q11" s="39"/>
    </row>
    <row r="12" spans="1:19" ht="12.75" customHeight="1" x14ac:dyDescent="0.3">
      <c r="A12" s="75"/>
      <c r="B12" s="77"/>
      <c r="C12" s="77"/>
      <c r="D12" s="79"/>
      <c r="E12" s="6"/>
      <c r="F12" s="7" t="s">
        <v>2</v>
      </c>
      <c r="G12" s="8" t="s">
        <v>3</v>
      </c>
      <c r="H12" s="83"/>
      <c r="I12" s="85"/>
      <c r="J12" s="90"/>
      <c r="K12" s="85"/>
      <c r="L12" s="85"/>
      <c r="M12" s="85"/>
      <c r="N12" s="85"/>
      <c r="O12" s="87"/>
      <c r="P12" s="40"/>
      <c r="Q12" s="40"/>
    </row>
    <row r="13" spans="1:19" ht="12.75" customHeight="1" x14ac:dyDescent="0.3">
      <c r="A13" s="54">
        <v>1</v>
      </c>
      <c r="B13" s="51">
        <v>99</v>
      </c>
      <c r="C13" s="51">
        <v>2</v>
      </c>
      <c r="D13" s="63" t="s">
        <v>20</v>
      </c>
      <c r="E13" s="12" t="s">
        <v>5</v>
      </c>
      <c r="F13" s="13">
        <v>0</v>
      </c>
      <c r="G13" s="14">
        <v>30</v>
      </c>
      <c r="H13" s="15">
        <v>1.5</v>
      </c>
      <c r="I13" s="16">
        <f t="shared" ref="I13" si="0">0.785*0.3937^2*(G13-F13)*H13</f>
        <v>5.4753640492500004</v>
      </c>
      <c r="J13" s="66">
        <f>(((0.785*H13*0.2953*(G13-F13))+0.785*(0.3239-2*0.0095)^2*(G13-F13)+90)*0.2/2)+(((0.0403*(G14)+(0.785*1.2*0.2159*(1300-G14))+90)*0.1/2)+((0.403*G14+(0.785*H15*0.2159^2*(G15-F15))+90)*0.1/2))+((0.0186*G15+(0.785*H16*0.1429^2*(G16-F16))+90)*0.1/2)</f>
        <v>45.878869704925009</v>
      </c>
      <c r="K13" s="66">
        <f>1.2*(I13+I14+I15++I16)+88</f>
        <v>189.91691928597999</v>
      </c>
      <c r="L13" s="66">
        <f t="shared" ref="L13" si="1">K13*1.052+0.5*91.05</f>
        <v>245.31759908885095</v>
      </c>
      <c r="M13" s="66">
        <f t="shared" ref="M13" si="2">L13*0.5</f>
        <v>122.65879954442548</v>
      </c>
      <c r="N13" s="57">
        <f t="shared" ref="N13" si="3">K13+J13</f>
        <v>235.79578899090501</v>
      </c>
      <c r="O13" s="60">
        <f>M13+L13</f>
        <v>367.9763986332764</v>
      </c>
      <c r="P13" s="44"/>
      <c r="Q13" s="45"/>
    </row>
    <row r="14" spans="1:19" ht="12.75" customHeight="1" x14ac:dyDescent="0.3">
      <c r="A14" s="55"/>
      <c r="B14" s="52"/>
      <c r="C14" s="52"/>
      <c r="D14" s="64"/>
      <c r="E14" s="17" t="s">
        <v>6</v>
      </c>
      <c r="F14" s="18">
        <v>30</v>
      </c>
      <c r="G14" s="19">
        <v>450</v>
      </c>
      <c r="H14" s="20">
        <v>1.3</v>
      </c>
      <c r="I14" s="21">
        <f t="shared" ref="I14" si="4">0.785*0.2953^2*(G14-F14)*H14</f>
        <v>37.375687794900003</v>
      </c>
      <c r="J14" s="67"/>
      <c r="K14" s="67"/>
      <c r="L14" s="67"/>
      <c r="M14" s="67"/>
      <c r="N14" s="58"/>
      <c r="O14" s="61"/>
      <c r="P14" s="46"/>
      <c r="Q14" s="47"/>
      <c r="R14" s="34"/>
      <c r="S14" s="34"/>
    </row>
    <row r="15" spans="1:19" ht="12.75" customHeight="1" x14ac:dyDescent="0.3">
      <c r="A15" s="55"/>
      <c r="B15" s="52"/>
      <c r="C15" s="52"/>
      <c r="D15" s="64"/>
      <c r="E15" s="17" t="s">
        <v>7</v>
      </c>
      <c r="F15" s="18">
        <v>500</v>
      </c>
      <c r="G15" s="19">
        <v>1500</v>
      </c>
      <c r="H15" s="20">
        <v>1.1499999999999999</v>
      </c>
      <c r="I15" s="21">
        <f t="shared" ref="I15" si="5">0.785*0.2159^2*(G15-F15)*H15</f>
        <v>42.079714227499998</v>
      </c>
      <c r="J15" s="67"/>
      <c r="K15" s="67"/>
      <c r="L15" s="67"/>
      <c r="M15" s="67"/>
      <c r="N15" s="58"/>
      <c r="O15" s="61"/>
      <c r="P15" s="46"/>
      <c r="Q15" s="47"/>
      <c r="R15" s="35"/>
      <c r="S15" s="35"/>
    </row>
    <row r="16" spans="1:19" ht="12.75" customHeight="1" x14ac:dyDescent="0.3">
      <c r="A16" s="56"/>
      <c r="B16" s="53"/>
      <c r="C16" s="53"/>
      <c r="D16" s="65"/>
      <c r="E16" s="22"/>
      <c r="F16" s="23"/>
      <c r="G16" s="24"/>
      <c r="H16" s="25"/>
      <c r="I16" s="26"/>
      <c r="J16" s="68"/>
      <c r="K16" s="68"/>
      <c r="L16" s="68"/>
      <c r="M16" s="68"/>
      <c r="N16" s="59"/>
      <c r="O16" s="62"/>
      <c r="P16" s="46"/>
      <c r="Q16" s="47"/>
      <c r="R16" s="35"/>
      <c r="S16" s="35"/>
    </row>
    <row r="17" spans="1:19" ht="12.75" customHeight="1" x14ac:dyDescent="0.3">
      <c r="A17" s="54">
        <v>2</v>
      </c>
      <c r="B17" s="51" t="s">
        <v>23</v>
      </c>
      <c r="C17" s="51">
        <v>2</v>
      </c>
      <c r="D17" s="63" t="s">
        <v>20</v>
      </c>
      <c r="E17" s="12" t="s">
        <v>5</v>
      </c>
      <c r="F17" s="13">
        <v>0</v>
      </c>
      <c r="G17" s="14">
        <v>30</v>
      </c>
      <c r="H17" s="15">
        <v>1.5</v>
      </c>
      <c r="I17" s="16">
        <f t="shared" ref="I17" si="6">0.785*0.3937^2*(G17-F17)*H17</f>
        <v>5.4753640492500004</v>
      </c>
      <c r="J17" s="66">
        <f>(((0.785*H17*0.2953*(G17-F17))+0.785*(0.3239-2*0.0095)^2*(G17-F17)+90)*0.2/2)+(((0.0403*(G18)+(0.785*1.2*0.2159*(1300-G18))+90)*0.1/2)+((0.403*G18+(0.785*H19*0.2159^2*(G19-F19))+90)*0.1/2))+((0.0186*G19+(0.785*H20*0.1429^2*(G20-F20))+90)*0.1/2)</f>
        <v>46.741752734724997</v>
      </c>
      <c r="K17" s="66">
        <f>1.2*(I17+I18+I19++I20)+88</f>
        <v>215.45456608588</v>
      </c>
      <c r="L17" s="66">
        <f>K17*1.052+0.5*91.05</f>
        <v>272.18320352234576</v>
      </c>
      <c r="M17" s="66">
        <f t="shared" ref="M17" si="7">L17*0.5</f>
        <v>136.09160176117288</v>
      </c>
      <c r="N17" s="57">
        <f t="shared" ref="N17" si="8">K17+J17</f>
        <v>262.19631882060503</v>
      </c>
      <c r="O17" s="60">
        <f t="shared" ref="O17" si="9">M17+L17</f>
        <v>408.27480528351862</v>
      </c>
      <c r="P17" s="46"/>
      <c r="Q17" s="47"/>
      <c r="R17" s="35"/>
      <c r="S17" s="35"/>
    </row>
    <row r="18" spans="1:19" ht="12.75" customHeight="1" x14ac:dyDescent="0.3">
      <c r="A18" s="55"/>
      <c r="B18" s="52"/>
      <c r="C18" s="52"/>
      <c r="D18" s="64"/>
      <c r="E18" s="17" t="s">
        <v>6</v>
      </c>
      <c r="F18" s="18">
        <v>30</v>
      </c>
      <c r="G18" s="19">
        <v>500</v>
      </c>
      <c r="H18" s="20">
        <v>1.3</v>
      </c>
      <c r="I18" s="21">
        <f t="shared" ref="I18" si="10">0.785*0.2953^2*(G18-F18)*H18</f>
        <v>41.825174437150004</v>
      </c>
      <c r="J18" s="67"/>
      <c r="K18" s="67"/>
      <c r="L18" s="67"/>
      <c r="M18" s="67"/>
      <c r="N18" s="58"/>
      <c r="O18" s="61"/>
      <c r="P18" s="46"/>
      <c r="Q18" s="47"/>
      <c r="R18" s="35"/>
      <c r="S18" s="35"/>
    </row>
    <row r="19" spans="1:19" ht="12.75" customHeight="1" x14ac:dyDescent="0.3">
      <c r="A19" s="55"/>
      <c r="B19" s="52"/>
      <c r="C19" s="52"/>
      <c r="D19" s="64"/>
      <c r="E19" s="17" t="s">
        <v>7</v>
      </c>
      <c r="F19" s="18">
        <v>500</v>
      </c>
      <c r="G19" s="19">
        <v>1450</v>
      </c>
      <c r="H19" s="20">
        <v>1.1499999999999999</v>
      </c>
      <c r="I19" s="21">
        <f t="shared" ref="I19:I20" si="11">0.785*0.2159^2*(G19-F19)*H19</f>
        <v>39.975728516125002</v>
      </c>
      <c r="J19" s="67"/>
      <c r="K19" s="67"/>
      <c r="L19" s="67"/>
      <c r="M19" s="67"/>
      <c r="N19" s="58"/>
      <c r="O19" s="61"/>
      <c r="P19" s="46"/>
      <c r="Q19" s="47"/>
      <c r="R19" s="35"/>
      <c r="S19" s="35"/>
    </row>
    <row r="20" spans="1:19" ht="12.75" customHeight="1" x14ac:dyDescent="0.3">
      <c r="A20" s="56"/>
      <c r="B20" s="53"/>
      <c r="C20" s="53"/>
      <c r="D20" s="65"/>
      <c r="E20" s="22" t="s">
        <v>24</v>
      </c>
      <c r="F20" s="23">
        <v>1450</v>
      </c>
      <c r="G20" s="24">
        <v>1900</v>
      </c>
      <c r="H20" s="20">
        <v>1.1499999999999999</v>
      </c>
      <c r="I20" s="21">
        <f t="shared" si="11"/>
        <v>18.935871402375</v>
      </c>
      <c r="J20" s="68"/>
      <c r="K20" s="68"/>
      <c r="L20" s="68"/>
      <c r="M20" s="68"/>
      <c r="N20" s="59"/>
      <c r="O20" s="62"/>
      <c r="P20" s="46"/>
      <c r="Q20" s="47"/>
      <c r="R20" s="35"/>
      <c r="S20" s="35"/>
    </row>
    <row r="21" spans="1:19" ht="16" thickBot="1" x14ac:dyDescent="0.35">
      <c r="A21" s="88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42">
        <f>SUM(N13:N20)</f>
        <v>497.99210781151004</v>
      </c>
      <c r="O21" s="43">
        <f>SUM(O13:O20)</f>
        <v>776.25120391679502</v>
      </c>
      <c r="P21" s="44"/>
      <c r="Q21" s="45"/>
      <c r="R21" s="35"/>
      <c r="S21" s="35"/>
    </row>
    <row r="22" spans="1:19" ht="12.75" customHeight="1" x14ac:dyDescent="0.3">
      <c r="A22" s="27"/>
      <c r="B22" s="28"/>
      <c r="C22" s="28"/>
      <c r="D22" s="28"/>
      <c r="E22" s="29"/>
      <c r="F22" s="30"/>
      <c r="G22" s="30"/>
      <c r="H22" s="30"/>
      <c r="I22" s="31"/>
      <c r="J22" s="31"/>
      <c r="K22" s="31"/>
      <c r="L22" s="31"/>
      <c r="M22" s="31"/>
      <c r="N22" s="32"/>
      <c r="O22" s="32"/>
      <c r="P22" s="47"/>
      <c r="Q22" s="47"/>
      <c r="R22" s="34"/>
      <c r="S22" s="34"/>
    </row>
    <row r="23" spans="1:19" ht="15.5" x14ac:dyDescent="0.35">
      <c r="O23" s="49"/>
      <c r="P23" s="45"/>
      <c r="Q23" s="45"/>
      <c r="R23" s="35"/>
      <c r="S23" s="35"/>
    </row>
    <row r="24" spans="1:19" ht="12.75" customHeight="1" x14ac:dyDescent="0.35">
      <c r="O24" s="50"/>
      <c r="P24" s="47"/>
      <c r="Q24" s="47"/>
      <c r="R24" s="34"/>
      <c r="S24" s="36"/>
    </row>
    <row r="25" spans="1:19" ht="12.75" customHeight="1" x14ac:dyDescent="0.35">
      <c r="O25" s="50"/>
      <c r="P25" s="47"/>
      <c r="Q25" s="47"/>
      <c r="R25" s="35"/>
      <c r="S25" s="35"/>
    </row>
    <row r="26" spans="1:19" ht="13.5" customHeight="1" x14ac:dyDescent="0.35">
      <c r="B26" s="1" t="s">
        <v>21</v>
      </c>
      <c r="N26" s="5" t="s">
        <v>25</v>
      </c>
      <c r="O26" s="50"/>
      <c r="P26" s="47"/>
      <c r="Q26" s="47"/>
      <c r="R26" s="35"/>
      <c r="S26" s="35"/>
    </row>
    <row r="27" spans="1:19" ht="15.5" x14ac:dyDescent="0.35">
      <c r="O27" s="50"/>
      <c r="P27" s="45"/>
      <c r="Q27" s="45"/>
      <c r="R27" s="35"/>
      <c r="S27" s="35"/>
    </row>
    <row r="28" spans="1:19" ht="12.75" customHeight="1" x14ac:dyDescent="0.35">
      <c r="O28" s="50"/>
      <c r="P28" s="47"/>
      <c r="Q28" s="47"/>
      <c r="R28" s="34"/>
      <c r="S28" s="34"/>
    </row>
    <row r="29" spans="1:19" ht="12.75" customHeight="1" x14ac:dyDescent="0.35">
      <c r="O29" s="50"/>
      <c r="P29" s="47"/>
      <c r="Q29" s="47"/>
      <c r="R29" s="35"/>
      <c r="S29" s="35"/>
    </row>
    <row r="30" spans="1:19" ht="13.5" customHeight="1" x14ac:dyDescent="0.35">
      <c r="O30" s="50"/>
      <c r="P30" s="47"/>
      <c r="Q30" s="47"/>
      <c r="R30" s="35"/>
      <c r="S30" s="35"/>
    </row>
    <row r="31" spans="1:19" ht="15.5" x14ac:dyDescent="0.35">
      <c r="O31" s="50"/>
      <c r="P31" s="45"/>
      <c r="Q31" s="45"/>
      <c r="R31" s="35"/>
      <c r="S31" s="35"/>
    </row>
    <row r="32" spans="1:19" ht="12.75" customHeight="1" x14ac:dyDescent="0.35">
      <c r="O32" s="50"/>
      <c r="P32" s="47"/>
      <c r="Q32" s="47"/>
      <c r="R32" s="34"/>
      <c r="S32" s="34"/>
    </row>
    <row r="33" spans="1:20" ht="12.75" customHeight="1" x14ac:dyDescent="0.35">
      <c r="O33" s="50"/>
      <c r="P33" s="47"/>
      <c r="Q33" s="47"/>
      <c r="R33" s="35"/>
      <c r="S33" s="35"/>
    </row>
    <row r="34" spans="1:20" ht="13.5" customHeight="1" x14ac:dyDescent="0.35">
      <c r="O34" s="50"/>
      <c r="P34" s="47"/>
      <c r="Q34" s="47"/>
      <c r="R34" s="35"/>
      <c r="S34" s="35"/>
    </row>
    <row r="35" spans="1:20" ht="15.5" x14ac:dyDescent="0.35">
      <c r="O35" s="50"/>
      <c r="P35" s="45"/>
      <c r="Q35" s="45"/>
      <c r="R35" s="35"/>
      <c r="S35" s="35"/>
    </row>
    <row r="36" spans="1:20" ht="12.75" customHeight="1" x14ac:dyDescent="0.35">
      <c r="O36" s="50"/>
      <c r="P36" s="47"/>
      <c r="Q36" s="47"/>
      <c r="R36" s="34"/>
      <c r="S36" s="34"/>
      <c r="T36" s="10"/>
    </row>
    <row r="37" spans="1:20" ht="12.75" customHeight="1" x14ac:dyDescent="0.35">
      <c r="O37" s="50"/>
      <c r="P37" s="47"/>
      <c r="Q37" s="47"/>
      <c r="R37" s="35"/>
      <c r="S37" s="35"/>
    </row>
    <row r="38" spans="1:20" ht="13.5" customHeight="1" x14ac:dyDescent="0.35">
      <c r="O38" s="50"/>
      <c r="P38" s="47"/>
      <c r="Q38" s="47"/>
      <c r="R38" s="35"/>
      <c r="S38" s="35"/>
    </row>
    <row r="39" spans="1:20" ht="15.5" x14ac:dyDescent="0.35">
      <c r="O39" s="50"/>
      <c r="P39" s="45"/>
      <c r="Q39" s="45"/>
      <c r="R39" s="35"/>
      <c r="S39" s="35"/>
    </row>
    <row r="40" spans="1:20" ht="12.75" customHeight="1" x14ac:dyDescent="0.35">
      <c r="O40" s="50"/>
      <c r="P40" s="47"/>
      <c r="Q40" s="47"/>
      <c r="R40" s="34"/>
      <c r="S40" s="34"/>
    </row>
    <row r="41" spans="1:20" ht="12.75" customHeight="1" x14ac:dyDescent="0.35">
      <c r="O41" s="50"/>
      <c r="P41" s="47"/>
      <c r="Q41" s="47"/>
      <c r="R41" s="35"/>
      <c r="S41" s="35"/>
    </row>
    <row r="42" spans="1:20" ht="13.5" customHeight="1" x14ac:dyDescent="0.35">
      <c r="O42" s="50"/>
      <c r="P42" s="47"/>
      <c r="Q42" s="47"/>
    </row>
    <row r="43" spans="1:20" s="3" customFormat="1" ht="15" x14ac:dyDescent="0.35">
      <c r="A43" s="1"/>
      <c r="B43" s="1"/>
      <c r="C43" s="1"/>
      <c r="D43" s="1"/>
      <c r="E43" s="1"/>
      <c r="F43" s="1"/>
      <c r="G43" s="1"/>
      <c r="H43" s="1"/>
      <c r="I43" s="1"/>
      <c r="J43"/>
      <c r="K43" s="1"/>
      <c r="L43" s="1"/>
      <c r="M43" s="1"/>
      <c r="N43" s="5"/>
      <c r="O43" s="5"/>
      <c r="P43" s="41"/>
      <c r="Q43" s="41"/>
    </row>
    <row r="44" spans="1:20" ht="15.5" x14ac:dyDescent="0.35">
      <c r="P44" s="11"/>
      <c r="Q44" s="11"/>
    </row>
    <row r="45" spans="1:20" ht="15.5" x14ac:dyDescent="0.35">
      <c r="P45" s="37"/>
      <c r="Q45" s="37"/>
    </row>
    <row r="46" spans="1:20" ht="15.5" x14ac:dyDescent="0.35">
      <c r="P46" s="69"/>
      <c r="Q46" s="70"/>
    </row>
    <row r="47" spans="1:20" ht="15.5" x14ac:dyDescent="0.35">
      <c r="P47" s="11"/>
      <c r="Q47" s="11"/>
    </row>
    <row r="48" spans="1:20" ht="15.5" x14ac:dyDescent="0.35">
      <c r="P48" s="11"/>
      <c r="Q48" s="11"/>
    </row>
    <row r="49" spans="16:17" ht="15.5" x14ac:dyDescent="0.35">
      <c r="P49" s="11"/>
    </row>
    <row r="52" spans="16:17" x14ac:dyDescent="0.35">
      <c r="Q52" s="33"/>
    </row>
  </sheetData>
  <mergeCells count="39">
    <mergeCell ref="M11:M12"/>
    <mergeCell ref="M13:M16"/>
    <mergeCell ref="D13:D16"/>
    <mergeCell ref="J13:J16"/>
    <mergeCell ref="K13:K16"/>
    <mergeCell ref="N13:N16"/>
    <mergeCell ref="L13:L16"/>
    <mergeCell ref="P46:Q46"/>
    <mergeCell ref="K1:O1"/>
    <mergeCell ref="K2:O6"/>
    <mergeCell ref="A9:O9"/>
    <mergeCell ref="A11:A12"/>
    <mergeCell ref="B11:B12"/>
    <mergeCell ref="C11:C12"/>
    <mergeCell ref="D11:D12"/>
    <mergeCell ref="E11:G11"/>
    <mergeCell ref="H11:H12"/>
    <mergeCell ref="I11:I12"/>
    <mergeCell ref="N11:N12"/>
    <mergeCell ref="O11:O12"/>
    <mergeCell ref="A21:M21"/>
    <mergeCell ref="J11:J12"/>
    <mergeCell ref="K11:K12"/>
    <mergeCell ref="N8:O8"/>
    <mergeCell ref="B17:B20"/>
    <mergeCell ref="A17:A20"/>
    <mergeCell ref="C17:C20"/>
    <mergeCell ref="N17:N20"/>
    <mergeCell ref="O17:O20"/>
    <mergeCell ref="D17:D20"/>
    <mergeCell ref="J17:J20"/>
    <mergeCell ref="K17:K20"/>
    <mergeCell ref="L17:L20"/>
    <mergeCell ref="M17:M20"/>
    <mergeCell ref="L11:L12"/>
    <mergeCell ref="O13:O16"/>
    <mergeCell ref="A13:A16"/>
    <mergeCell ref="B13:B16"/>
    <mergeCell ref="C13:C16"/>
  </mergeCells>
  <pageMargins left="0.78740157480314965" right="0.39370078740157483" top="0.39370078740157483" bottom="0.39370078740157483" header="0" footer="0"/>
  <pageSetup paperSize="9" scale="4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</vt:lpstr>
      <vt:lpstr>'Расчет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2024-09-20T06:49:11Z</dcterms:modified>
</cp:coreProperties>
</file>